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A&amp;T\Training\Labs\Images\CurrentImage\Excel\Excel 2016\5 Charts - Excel 2016\"/>
    </mc:Choice>
  </mc:AlternateContent>
  <bookViews>
    <workbookView xWindow="0" yWindow="0" windowWidth="6945" windowHeight="5895"/>
  </bookViews>
  <sheets>
    <sheet name="Herbivore Feed" sheetId="1" r:id="rId1"/>
    <sheet name="Manure Production" sheetId="15" r:id="rId2"/>
    <sheet name="Expenditure Offset" sheetId="23" r:id="rId3"/>
    <sheet name="Feed and Manure Trends" sheetId="2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3" l="1"/>
  <c r="C17" i="23"/>
  <c r="D17" i="23"/>
  <c r="C16" i="23"/>
  <c r="D16" i="23"/>
  <c r="C15" i="23"/>
  <c r="D15" i="23"/>
  <c r="C14" i="23"/>
  <c r="D14" i="23"/>
  <c r="A13" i="23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B9" i="23"/>
  <c r="C9" i="23"/>
  <c r="D9" i="23"/>
  <c r="B8" i="23"/>
  <c r="C8" i="23"/>
  <c r="D8" i="23"/>
  <c r="B7" i="23"/>
  <c r="C7" i="23"/>
  <c r="D7" i="23"/>
  <c r="B6" i="23"/>
  <c r="C6" i="23"/>
  <c r="D6" i="23"/>
  <c r="C8" i="15"/>
  <c r="C6" i="15"/>
  <c r="C7" i="15"/>
  <c r="C5" i="15"/>
  <c r="B8" i="15"/>
  <c r="E18" i="1"/>
  <c r="D18" i="1"/>
  <c r="C18" i="1"/>
  <c r="B18" i="1"/>
  <c r="F17" i="1"/>
  <c r="F16" i="1"/>
  <c r="F15" i="1"/>
  <c r="F14" i="1"/>
  <c r="F13" i="1"/>
  <c r="F12" i="1"/>
  <c r="F11" i="1"/>
  <c r="F10" i="1"/>
  <c r="F9" i="1"/>
  <c r="F8" i="1"/>
  <c r="F7" i="1"/>
  <c r="F6" i="1"/>
  <c r="F18" i="1"/>
</calcChain>
</file>

<file path=xl/sharedStrings.xml><?xml version="1.0" encoding="utf-8"?>
<sst xmlns="http://schemas.openxmlformats.org/spreadsheetml/2006/main" count="49" uniqueCount="39">
  <si>
    <t>CoMo Zoo Park</t>
  </si>
  <si>
    <t>Herbivore Feed Expenditures</t>
  </si>
  <si>
    <t>Month</t>
  </si>
  <si>
    <t>Section 1</t>
  </si>
  <si>
    <t>Section 2</t>
  </si>
  <si>
    <t>Section 3</t>
  </si>
  <si>
    <t>Section 4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</si>
  <si>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</si>
  <si>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</si>
  <si>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</si>
  <si>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</si>
  <si>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</si>
  <si>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</si>
  <si>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</si>
  <si>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</si>
  <si>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</si>
  <si>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</si>
  <si>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</si>
  <si>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</si>
  <si>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</si>
  <si>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Manure Production</t>
  </si>
  <si>
    <t>Species</t>
  </si>
  <si>
    <t>% of total</t>
  </si>
  <si>
    <t>Elephant</t>
  </si>
  <si>
    <t>Hippo</t>
  </si>
  <si>
    <t>Rhino</t>
  </si>
  <si>
    <t>Manure (tons) per month from 1 animal</t>
  </si>
  <si>
    <t>Feed Expenditure</t>
  </si>
  <si>
    <t>Offset</t>
  </si>
  <si>
    <t>Feed Expenditures Offset by Manure Sales</t>
  </si>
  <si>
    <t xml:space="preserve">After Manure Trade-in </t>
  </si>
  <si>
    <t>Spring</t>
  </si>
  <si>
    <t>Summer</t>
  </si>
  <si>
    <t>Fall</t>
  </si>
  <si>
    <t>Winter</t>
  </si>
  <si>
    <t>Feed and Manure Trends</t>
  </si>
  <si>
    <t>Year</t>
  </si>
  <si>
    <t>Feed Expense</t>
  </si>
  <si>
    <t>Manure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</si>
</sst>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0" fontId="5" fillId="0" borderId="3" applyNumberFormat="0" applyFill="0" applyAlignment="0" applyProtection="0"/>
  </cellStyleXfs>
  <cellXfs count="17">
    <xf numFmtId="0" fontId="0" fillId="0" borderId="0" xfId="0"/>
    <xf numFmtId="8" fontId="0" fillId="0" borderId="0" xfId="0" applyNumberFormat="1"/>
    <xf numFmtId="0" fontId="4" fillId="0" borderId="0" xfId="0" applyFont="1"/>
    <xf numFmtId="0" fontId="2" fillId="0" borderId="1" xfId="1"/>
    <xf numFmtId="0" fontId="1" fillId="2" borderId="0" xfId="3"/>
    <xf numFmtId="8" fontId="3" fillId="0" borderId="0" xfId="0" applyNumberFormat="1" applyFont="1"/>
    <xf numFmtId="8" fontId="3" fillId="0" borderId="2" xfId="2" applyNumberFormat="1"/>
    <xf numFmtId="9" fontId="0" fillId="0" borderId="0" xfId="4" applyFont="1"/>
    <xf numFmtId="0" fontId="2" fillId="0" borderId="1" xfId="1" applyAlignment="1">
      <alignment horizontal="center" vertical="center" wrapText="1"/>
    </xf>
    <xf numFmtId="0" fontId="1" fillId="3" borderId="0" xfId="5"/>
    <xf numFmtId="0" fontId="3" fillId="0" borderId="2" xfId="2"/>
    <xf numFmtId="9" fontId="3" fillId="0" borderId="2" xfId="2" applyNumberFormat="1"/>
    <xf numFmtId="0" fontId="0" fillId="0" borderId="0" xfId="0" applyNumberFormat="1"/>
    <xf numFmtId="0" fontId="5" fillId="0" borderId="3" xfId="7" applyFill="1" applyAlignment="1">
      <alignment horizontal="center" vertical="center" wrapText="1"/>
    </xf>
    <xf numFmtId="8" fontId="0" fillId="0" borderId="0" xfId="6" applyNumberFormat="1" applyFont="1"/>
    <xf numFmtId="6" fontId="0" fillId="0" borderId="0" xfId="0" applyNumberFormat="1"/>
    <xf numFmtId="2" fontId="0" fillId="0" borderId="0" xfId="0" applyNumberFormat="1"/>
  </cellXfs>
  <cellStyles count="8">
    <cellStyle name="20% - Accent2" xfId="3" builtinId="34"/>
    <cellStyle name="40% - Accent1" xfId="5" builtinId="31"/>
    <cellStyle name="Currency" xfId="6" builtinId="4"/>
    <cellStyle name="Heading 2" xfId="1" builtinId="17"/>
    <cellStyle name="Heading 3" xfId="7" builtinId="18"/>
    <cellStyle name="Normal" xfId="0" builtinId="0"/>
    <cellStyle name="Percent" xfId="4" builtin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Year Offset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'Expenditure Offset'!$B$5</c:f>
              <c:strCache>
                <c:ptCount val="1"/>
                <c:pt idx="0">
                  <c:v>Feed Expenditure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'Expenditure Offset'!$A$6:$A$9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'Expenditure Offset'!$B$6:$B$9</c:f>
              <c:numCache>
                <c:formatCode>"$"#,##0.00_);[Red]\("$"#,##0.00\)</c:formatCode>
                <c:ptCount val="4"/>
                <c:pt idx="0">
                  <c:v>1316798.52</c:v>
                </c:pt>
                <c:pt idx="1">
                  <c:v>1313046.03</c:v>
                </c:pt>
                <c:pt idx="2">
                  <c:v>1310245.52</c:v>
                </c:pt>
                <c:pt idx="3">
                  <c:v>1313544.75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C-4350-BB36-840EDE872A4A}"/>
            </c:ext>
          </c:extLst>
        </c:ser>
        <c:ser>
          <c:idx val="1"/>
          <c:order val="1"/>
          <c:tx>
            <c:strRef>
              <c:f>'Expenditure Offset'!$C$5</c:f>
              <c:strCache>
                <c:ptCount val="1"/>
                <c:pt idx="0">
                  <c:v>After Manure Trade-in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'Expenditure Offset'!$A$6:$A$9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'Expenditure Offset'!$C$6:$C$9</c:f>
              <c:numCache>
                <c:formatCode>"$"#,##0.00_);[Red]\("$"#,##0.00\)</c:formatCode>
                <c:ptCount val="4"/>
                <c:pt idx="0">
                  <c:v>1236798.52</c:v>
                </c:pt>
                <c:pt idx="1">
                  <c:v>1253046.03</c:v>
                </c:pt>
                <c:pt idx="2">
                  <c:v>1270245.52</c:v>
                </c:pt>
                <c:pt idx="3">
                  <c:v>1253544.75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C-4350-BB36-840EDE872A4A}"/>
            </c:ext>
          </c:extLst>
        </c:ser>
        <c:ser>
          <c:idx val="2"/>
          <c:order val="2"/>
          <c:tx>
            <c:strRef>
              <c:f>'Expenditure Offset'!$D$5</c:f>
              <c:strCache>
                <c:ptCount val="1"/>
                <c:pt idx="0">
                  <c:v>Offset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'Expenditure Offset'!$A$6:$A$9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'Expenditure Offset'!$D$6:$D$9</c:f>
              <c:numCache>
                <c:formatCode>0%</c:formatCode>
                <c:ptCount val="4"/>
                <c:pt idx="0">
                  <c:v>6.4683130442297093E-2</c:v>
                </c:pt>
                <c:pt idx="1">
                  <c:v>4.7883316784460027E-2</c:v>
                </c:pt>
                <c:pt idx="2">
                  <c:v>3.1489975260845633E-2</c:v>
                </c:pt>
                <c:pt idx="3">
                  <c:v>4.786426651302237E-2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C-4350-BB36-840EDE872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6004080"/>
        <c:axId val="706004496"/>
      </c:barChart>
      <c:catAx>
        <c:axId val="70600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04496"/>
        <c:crosses val="autoZero"/>
        <c:auto val="1"/>
        <c:lblAlgn val="ctr"/>
        <c:lblOffset val="100"/>
        <c:noMultiLvlLbl val="0"/>
      </c:catAx>
      <c:valAx>
        <c:axId val="70600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0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Feed Expense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'Feed and Manure Trends'!$A$6:$A$25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xVal>
          <c:yVal>
            <c:numRef>
              <c:f>'Feed and Manure Trends'!$C$6:$C$25</c:f>
              <c:numCache>
                <c:formatCode>"$"#,##0_);[Red]\("$"#,##0\)</c:formatCode>
                <c:ptCount val="20"/>
                <c:pt idx="0">
                  <c:v>1148506</c:v>
                </c:pt>
                <c:pt idx="1">
                  <c:v>1216304.25</c:v>
                </c:pt>
                <c:pt idx="2">
                  <c:v>1008175.75</c:v>
                </c:pt>
                <c:pt idx="3">
                  <c:v>1373958.34</c:v>
                </c:pt>
                <c:pt idx="4">
                  <c:v>1378872.65</c:v>
                </c:pt>
                <c:pt idx="5">
                  <c:v>1208090.75</c:v>
                </c:pt>
                <c:pt idx="6">
                  <c:v>1161695.6000000001</c:v>
                </c:pt>
                <c:pt idx="7">
                  <c:v>837363.63</c:v>
                </c:pt>
                <c:pt idx="8">
                  <c:v>1038244.44</c:v>
                </c:pt>
                <c:pt idx="9">
                  <c:v>1367257.85</c:v>
                </c:pt>
                <c:pt idx="10">
                  <c:v>1197482.68</c:v>
                </c:pt>
                <c:pt idx="11">
                  <c:v>1031553.74</c:v>
                </c:pt>
                <c:pt idx="12">
                  <c:v>1045262.61</c:v>
                </c:pt>
                <c:pt idx="13">
                  <c:v>1209200.3600000001</c:v>
                </c:pt>
                <c:pt idx="14">
                  <c:v>1420051.47</c:v>
                </c:pt>
                <c:pt idx="15">
                  <c:v>1143224.51</c:v>
                </c:pt>
                <c:pt idx="16">
                  <c:v>1370224.84</c:v>
                </c:pt>
                <c:pt idx="17">
                  <c:v>945755.75</c:v>
                </c:pt>
                <c:pt idx="18">
                  <c:v>1297195.94</c:v>
                </c:pt>
                <c:pt idx="19">
                  <c:v>1413738.46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A-45E2-AF03-9D39767B9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037488"/>
        <c:axId val="718030832"/>
      </c:scatterChart>
      <c:valAx>
        <c:axId val="71803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030832"/>
        <c:crosses val="autoZero"/>
        <c:crossBetween val="midCat"/>
      </c:valAx>
      <c:valAx>
        <c:axId val="71803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03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'Feed and Manure Trends'!$B$5</c:f>
              <c:strCache>
                <c:ptCount val="1"/>
                <c:pt idx="0">
                  <c:v>Manure 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'Feed and Manure Trends'!$A$6:$A$25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xVal>
          <c:yVal>
            <c:numRef>
              <c:f>'Feed and Manure Trends'!$B$6:$B$25</c:f>
              <c:numCache>
                <c:formatCode>"$"#,##0_);[Red]\("$"#,##0\)</c:formatCode>
                <c:ptCount val="20"/>
                <c:pt idx="0">
                  <c:v>83860.83</c:v>
                </c:pt>
                <c:pt idx="1">
                  <c:v>50778.2</c:v>
                </c:pt>
                <c:pt idx="2">
                  <c:v>118074.19</c:v>
                </c:pt>
                <c:pt idx="3">
                  <c:v>79165.5</c:v>
                </c:pt>
                <c:pt idx="4">
                  <c:v>108954.51</c:v>
                </c:pt>
                <c:pt idx="5">
                  <c:v>86576.93</c:v>
                </c:pt>
                <c:pt idx="6">
                  <c:v>112869</c:v>
                </c:pt>
                <c:pt idx="7">
                  <c:v>70976.740000000005</c:v>
                </c:pt>
                <c:pt idx="8">
                  <c:v>133104.93</c:v>
                </c:pt>
                <c:pt idx="9">
                  <c:v>135591.44</c:v>
                </c:pt>
                <c:pt idx="10">
                  <c:v>125775.39</c:v>
                </c:pt>
                <c:pt idx="11">
                  <c:v>135523.28</c:v>
                </c:pt>
                <c:pt idx="12">
                  <c:v>86424.54</c:v>
                </c:pt>
                <c:pt idx="13">
                  <c:v>54149.4</c:v>
                </c:pt>
                <c:pt idx="14">
                  <c:v>85058.54</c:v>
                </c:pt>
                <c:pt idx="15">
                  <c:v>80891.210000000006</c:v>
                </c:pt>
                <c:pt idx="16">
                  <c:v>67624.5</c:v>
                </c:pt>
                <c:pt idx="17">
                  <c:v>145719.09</c:v>
                </c:pt>
                <c:pt idx="18">
                  <c:v>90943.25</c:v>
                </c:pt>
                <c:pt idx="19">
                  <c:v>124545.34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F8-4909-AF83-36C84C389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673280"/>
        <c:axId val="814673696"/>
      </c:scatterChart>
      <c:valAx>
        <c:axId val="81467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673696"/>
        <c:crosses val="autoZero"/>
        <c:crossBetween val="midCat"/>
      </c:valAx>
      <c:valAx>
        <c:axId val="8146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67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241935</xdr:colOff>
      <xdr:row>0</xdr:row>
      <xdr:rowOff>137161</xdr:rowOff>
    </xdr:from>
    <xdr:to>
      <xdr:col>11</xdr:col>
      <xdr:colOff>190500</xdr:colOff>
      <xdr:row>12</xdr:row>
      <xdr:rowOff>99061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11</xdr:col>
      <xdr:colOff>304800</xdr:colOff>
      <xdr:row>15</xdr:row>
      <xdr:rowOff>33337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4762</xdr:rowOff>
    </xdr:from>
    <xdr:to>
      <xdr:col>11</xdr:col>
      <xdr:colOff>304800</xdr:colOff>
      <xdr:row>30</xdr:row>
      <xdr:rowOff>80962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tabSelected="1" workbookViewId="0"/>
  </sheetViews>
  <sheetFormatPr defaultRowHeight="15" x14ac:dyDescent="0.25"/>
  <cols>
    <col min="2" max="6" width="13.42578125" bestFit="1" customWidth="1"/>
  </cols>
  <sheetData>
    <row r="1" spans="1:6" ht="18.75" x14ac:dyDescent="0.3">
      <c r="A1" s="2" t="s">
        <v>0</v>
      </c>
    </row>
    <row r="2" spans="1:6" ht="18.75" x14ac:dyDescent="0.3">
      <c r="A2" s="2" t="s">
        <v>1</v>
      </c>
    </row>
    <row r="5" spans="1:6" ht="18" thickBot="1" x14ac:dyDescent="0.3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5.75" thickTop="1" x14ac:dyDescent="0.25">
      <c r="A6" s="4" t="s">
        <v>8</v>
      </c>
      <c r="B6" s="1">
        <v>118173.22</v>
      </c>
      <c r="C6" s="1">
        <v>108844.08</v>
      </c>
      <c r="D6" s="1">
        <v>100644.66</v>
      </c>
      <c r="E6" s="1">
        <v>99564.75</v>
      </c>
      <c r="F6" s="5">
        <f>SUM(B6:E6)</f>
        <v>427226.70999999996</v>
      </c>
    </row>
    <row r="7" spans="1:6" x14ac:dyDescent="0.25">
      <c r="A7" s="4" t="s">
        <v>9</v>
      </c>
      <c r="B7" s="1">
        <v>111528.62</v>
      </c>
      <c r="C7" s="1">
        <v>113144.79</v>
      </c>
      <c r="D7" s="1">
        <v>101381.62</v>
      </c>
      <c r="E7" s="1">
        <v>115206.79</v>
      </c>
      <c r="F7" s="5">
        <f t="shared" ref="F7:F17" si="0">SUM(B7:E7)</f>
        <v>441261.81999999995</v>
      </c>
    </row>
    <row r="8" spans="1:6" x14ac:dyDescent="0.25">
      <c r="A8" s="4" t="s">
        <v>10</v>
      </c>
      <c r="B8" s="1">
        <v>113349.89</v>
      </c>
      <c r="C8" s="1">
        <v>114993.01</v>
      </c>
      <c r="D8" s="1">
        <v>118101.53</v>
      </c>
      <c r="E8" s="1">
        <v>101865.56</v>
      </c>
      <c r="F8" s="5">
        <f t="shared" si="0"/>
        <v>448309.99</v>
      </c>
    </row>
    <row r="9" spans="1:6" x14ac:dyDescent="0.25">
      <c r="A9" s="4" t="s">
        <v>11</v>
      </c>
      <c r="B9" s="1">
        <v>116076.23</v>
      </c>
      <c r="C9" s="1">
        <v>106180.01</v>
      </c>
      <c r="D9" s="1">
        <v>109513.67</v>
      </c>
      <c r="E9" s="1">
        <v>112112.67</v>
      </c>
      <c r="F9" s="5">
        <f t="shared" si="0"/>
        <v>443882.57999999996</v>
      </c>
    </row>
    <row r="10" spans="1:6" x14ac:dyDescent="0.25">
      <c r="A10" s="4" t="s">
        <v>12</v>
      </c>
      <c r="B10" s="1">
        <v>110770</v>
      </c>
      <c r="C10" s="1">
        <v>109390.6</v>
      </c>
      <c r="D10" s="1">
        <v>118864.57</v>
      </c>
      <c r="E10" s="1">
        <v>102678.51</v>
      </c>
      <c r="F10" s="5">
        <f t="shared" si="0"/>
        <v>441703.68000000005</v>
      </c>
    </row>
    <row r="11" spans="1:6" x14ac:dyDescent="0.25">
      <c r="A11" s="4" t="s">
        <v>13</v>
      </c>
      <c r="B11" s="1">
        <v>110487.65</v>
      </c>
      <c r="C11" s="1">
        <v>110131.71</v>
      </c>
      <c r="D11" s="1">
        <v>105304.39</v>
      </c>
      <c r="E11" s="1">
        <v>101536.02</v>
      </c>
      <c r="F11" s="5">
        <f t="shared" si="0"/>
        <v>427459.77</v>
      </c>
    </row>
    <row r="12" spans="1:6" x14ac:dyDescent="0.25">
      <c r="A12" s="4" t="s">
        <v>14</v>
      </c>
      <c r="B12" s="1">
        <v>103316.49</v>
      </c>
      <c r="C12" s="1">
        <v>108552.33</v>
      </c>
      <c r="D12" s="1">
        <v>114706.58</v>
      </c>
      <c r="E12" s="1">
        <v>109338.7</v>
      </c>
      <c r="F12" s="5">
        <f t="shared" si="0"/>
        <v>435914.10000000003</v>
      </c>
    </row>
    <row r="13" spans="1:6" x14ac:dyDescent="0.25">
      <c r="A13" s="4" t="s">
        <v>15</v>
      </c>
      <c r="B13" s="1">
        <v>108477.9</v>
      </c>
      <c r="C13" s="1">
        <v>112440.96000000001</v>
      </c>
      <c r="D13" s="1">
        <v>117208.38</v>
      </c>
      <c r="E13" s="1">
        <v>105583.82</v>
      </c>
      <c r="F13" s="5">
        <f t="shared" si="0"/>
        <v>443711.06</v>
      </c>
    </row>
    <row r="14" spans="1:6" x14ac:dyDescent="0.25">
      <c r="A14" s="4" t="s">
        <v>16</v>
      </c>
      <c r="B14" s="1">
        <v>110604.52</v>
      </c>
      <c r="C14" s="1">
        <v>101367.5</v>
      </c>
      <c r="D14" s="1">
        <v>107203.67</v>
      </c>
      <c r="E14" s="1">
        <v>111444.67</v>
      </c>
      <c r="F14" s="5">
        <f t="shared" si="0"/>
        <v>430620.36</v>
      </c>
    </row>
    <row r="15" spans="1:6" x14ac:dyDescent="0.25">
      <c r="A15" s="4" t="s">
        <v>17</v>
      </c>
      <c r="B15" s="1">
        <v>108329.1</v>
      </c>
      <c r="C15" s="1">
        <v>99324.04</v>
      </c>
      <c r="D15" s="1">
        <v>99362.67</v>
      </c>
      <c r="E15" s="1">
        <v>115898.19</v>
      </c>
      <c r="F15" s="5">
        <f t="shared" si="0"/>
        <v>422914</v>
      </c>
    </row>
    <row r="16" spans="1:6" x14ac:dyDescent="0.25">
      <c r="A16" s="4" t="s">
        <v>18</v>
      </c>
      <c r="B16" s="1">
        <v>118336.76</v>
      </c>
      <c r="C16" s="1">
        <v>112884.03</v>
      </c>
      <c r="D16" s="1">
        <v>110250.09</v>
      </c>
      <c r="E16" s="1">
        <v>107906.28</v>
      </c>
      <c r="F16" s="5">
        <f t="shared" si="0"/>
        <v>449377.16000000003</v>
      </c>
    </row>
    <row r="17" spans="1:6" x14ac:dyDescent="0.25">
      <c r="A17" s="4" t="s">
        <v>19</v>
      </c>
      <c r="B17" s="1">
        <v>113520.55</v>
      </c>
      <c r="C17" s="1">
        <v>109414.83</v>
      </c>
      <c r="D17" s="1">
        <v>114078.13</v>
      </c>
      <c r="E17" s="1">
        <v>104240.08</v>
      </c>
      <c r="F17" s="5">
        <f t="shared" si="0"/>
        <v>441253.59</v>
      </c>
    </row>
    <row r="18" spans="1:6" ht="15.75" thickBot="1" x14ac:dyDescent="0.3">
      <c r="B18" s="6">
        <f t="shared" ref="B18:E18" si="1">SUM(B6:B17)</f>
        <v>1342970.9300000002</v>
      </c>
      <c r="C18" s="6">
        <f t="shared" si="1"/>
        <v>1306667.8899999999</v>
      </c>
      <c r="D18" s="6">
        <f t="shared" si="1"/>
        <v>1316619.96</v>
      </c>
      <c r="E18" s="6">
        <f t="shared" si="1"/>
        <v>1287376.04</v>
      </c>
      <c r="F18" s="6">
        <f>SUM(F6:F17)</f>
        <v>5253634.82</v>
      </c>
    </row>
    <row r="19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2" max="2" width="18.7109375" customWidth="1"/>
    <col min="3" max="3" width="12.140625" customWidth="1"/>
  </cols>
  <sheetData>
    <row r="1" spans="1:3" ht="18.75" x14ac:dyDescent="0.3">
      <c r="A1" s="2" t="s">
        <v>0</v>
      </c>
    </row>
    <row r="2" spans="1:3" ht="18.75" x14ac:dyDescent="0.3">
      <c r="A2" s="2" t="s">
        <v>20</v>
      </c>
    </row>
    <row r="4" spans="1:3" ht="52.5" thickBot="1" x14ac:dyDescent="0.3">
      <c r="A4" s="8" t="s">
        <v>21</v>
      </c>
      <c r="B4" s="8" t="s">
        <v>26</v>
      </c>
      <c r="C4" s="8" t="s">
        <v>22</v>
      </c>
    </row>
    <row r="5" spans="1:3" ht="15.75" thickTop="1" x14ac:dyDescent="0.25">
      <c r="A5" s="9" t="s">
        <v>23</v>
      </c>
      <c r="B5" s="16">
        <v>2.4750000000000001</v>
      </c>
      <c r="C5" s="7">
        <f>B5/$B$8</f>
        <v>0.28497409326424872</v>
      </c>
    </row>
    <row r="6" spans="1:3" x14ac:dyDescent="0.25">
      <c r="A6" s="9" t="s">
        <v>24</v>
      </c>
      <c r="B6" s="16">
        <v>5.55</v>
      </c>
      <c r="C6" s="7">
        <f t="shared" ref="C6:C7" si="0">B6/$B$8</f>
        <v>0.63903281519861821</v>
      </c>
    </row>
    <row r="7" spans="1:3" x14ac:dyDescent="0.25">
      <c r="A7" s="9" t="s">
        <v>25</v>
      </c>
      <c r="B7" s="16">
        <v>0.66</v>
      </c>
      <c r="C7" s="7">
        <f t="shared" si="0"/>
        <v>7.599309153713299E-2</v>
      </c>
    </row>
    <row r="8" spans="1:3" ht="15.75" thickBot="1" x14ac:dyDescent="0.3">
      <c r="A8" s="10"/>
      <c r="B8" s="10">
        <f>SUM(B5:B7)</f>
        <v>8.6850000000000005</v>
      </c>
      <c r="C8" s="11">
        <f>SUM(C5:C7)</f>
        <v>0.99999999999999989</v>
      </c>
    </row>
    <row r="9" spans="1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2" max="3" width="13.5703125" bestFit="1" customWidth="1"/>
    <col min="4" max="4" width="7.5703125" bestFit="1" customWidth="1"/>
  </cols>
  <sheetData>
    <row r="1" spans="1:4" ht="18.75" x14ac:dyDescent="0.3">
      <c r="A1" s="2" t="s">
        <v>0</v>
      </c>
    </row>
    <row r="2" spans="1:4" ht="18.75" x14ac:dyDescent="0.3">
      <c r="A2" s="2" t="s">
        <v>29</v>
      </c>
    </row>
    <row r="3" spans="1:4" ht="18.75" x14ac:dyDescent="0.3">
      <c r="A3" s="2"/>
    </row>
    <row r="5" spans="1:4" ht="30.75" thickBot="1" x14ac:dyDescent="0.3">
      <c r="A5" s="13">
        <f ca="1">YEAR(TODAY())</f>
        <v>2016</v>
      </c>
      <c r="B5" s="13" t="s">
        <v>27</v>
      </c>
      <c r="C5" s="13" t="s">
        <v>30</v>
      </c>
      <c r="D5" s="13" t="s">
        <v>28</v>
      </c>
    </row>
    <row r="6" spans="1:4" x14ac:dyDescent="0.25">
      <c r="A6" s="12" t="s">
        <v>34</v>
      </c>
      <c r="B6" s="1">
        <f>SUM('Herbivore Feed'!F6:F8)</f>
        <v>1316798.52</v>
      </c>
      <c r="C6" s="14">
        <f>B6-80000</f>
        <v>1236798.52</v>
      </c>
      <c r="D6" s="7">
        <f>(B6-C6)/C6</f>
        <v>6.4683130442297093E-2</v>
      </c>
    </row>
    <row r="7" spans="1:4" x14ac:dyDescent="0.25">
      <c r="A7" s="12" t="s">
        <v>31</v>
      </c>
      <c r="B7" s="1">
        <f>SUM('Herbivore Feed'!F9:F11)</f>
        <v>1313046.03</v>
      </c>
      <c r="C7" s="14">
        <f>B7-60000</f>
        <v>1253046.03</v>
      </c>
      <c r="D7" s="7">
        <f t="shared" ref="D7:D9" si="0">(B7-C7)/C7</f>
        <v>4.7883316784460027E-2</v>
      </c>
    </row>
    <row r="8" spans="1:4" x14ac:dyDescent="0.25">
      <c r="A8" s="12" t="s">
        <v>32</v>
      </c>
      <c r="B8" s="1">
        <f>SUM('Herbivore Feed'!F12:F14)</f>
        <v>1310245.52</v>
      </c>
      <c r="C8" s="14">
        <f>B8-40000</f>
        <v>1270245.52</v>
      </c>
      <c r="D8" s="7">
        <f t="shared" si="0"/>
        <v>3.1489975260845633E-2</v>
      </c>
    </row>
    <row r="9" spans="1:4" x14ac:dyDescent="0.25">
      <c r="A9" s="12" t="s">
        <v>33</v>
      </c>
      <c r="B9" s="1">
        <f>SUM('Herbivore Feed'!F15:F17)</f>
        <v>1313544.75</v>
      </c>
      <c r="C9" s="14">
        <f>B9-60000</f>
        <v>1253544.75</v>
      </c>
      <c r="D9" s="7">
        <f t="shared" si="0"/>
        <v>4.786426651302237E-2</v>
      </c>
    </row>
    <row r="13" spans="1:4" ht="30.75" thickBot="1" x14ac:dyDescent="0.3">
      <c r="A13" s="13">
        <f ca="1">YEAR(TODAY())-1</f>
        <v>2015</v>
      </c>
      <c r="B13" s="13" t="s">
        <v>27</v>
      </c>
      <c r="C13" s="13" t="s">
        <v>30</v>
      </c>
      <c r="D13" s="13" t="s">
        <v>28</v>
      </c>
    </row>
    <row r="14" spans="1:4" x14ac:dyDescent="0.25">
      <c r="A14" s="12" t="s">
        <v>34</v>
      </c>
      <c r="B14" s="1">
        <v>1405325.47</v>
      </c>
      <c r="C14" s="14">
        <f>B14-60000</f>
        <v>1345325.47</v>
      </c>
      <c r="D14" s="7">
        <f>(B14-C14)/C14</f>
        <v>4.4598873163384026E-2</v>
      </c>
    </row>
    <row r="15" spans="1:4" x14ac:dyDescent="0.25">
      <c r="A15" s="12" t="s">
        <v>31</v>
      </c>
      <c r="B15" s="1">
        <v>1558183.84</v>
      </c>
      <c r="C15" s="14">
        <f>B15-90000</f>
        <v>1468183.84</v>
      </c>
      <c r="D15" s="7">
        <f t="shared" ref="D15:D17" si="1">(B15-C15)/C15</f>
        <v>6.1300225181609408E-2</v>
      </c>
    </row>
    <row r="16" spans="1:4" x14ac:dyDescent="0.25">
      <c r="A16" s="12" t="s">
        <v>32</v>
      </c>
      <c r="B16" s="1">
        <v>1335822.4099999999</v>
      </c>
      <c r="C16" s="14">
        <f>B16-40000</f>
        <v>1295822.4099999999</v>
      </c>
      <c r="D16" s="7">
        <f t="shared" si="1"/>
        <v>3.0868427410512218E-2</v>
      </c>
    </row>
    <row r="17" spans="1:4" x14ac:dyDescent="0.25">
      <c r="A17" s="12" t="s">
        <v>33</v>
      </c>
      <c r="B17" s="1">
        <v>1499557.33</v>
      </c>
      <c r="C17" s="14">
        <f>B17-70000</f>
        <v>1429557.33</v>
      </c>
      <c r="D17" s="7">
        <f t="shared" si="1"/>
        <v>4.8966206902664053E-2</v>
      </c>
    </row>
  </sheetData>
  <pageMargins left="0.7" right="0.7" top="0.75" bottom="0.75" header="0.3" footer="0.3"/>
  <ignoredErrors>
    <ignoredError sqref="C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5" x14ac:dyDescent="0.25"/>
  <cols>
    <col min="2" max="2" width="15.140625" bestFit="1" customWidth="1"/>
    <col min="3" max="3" width="14.28515625" bestFit="1" customWidth="1"/>
  </cols>
  <sheetData>
    <row r="1" spans="1:3" ht="18.75" x14ac:dyDescent="0.3">
      <c r="A1" s="2" t="s">
        <v>0</v>
      </c>
    </row>
    <row r="2" spans="1:3" ht="18.75" x14ac:dyDescent="0.3">
      <c r="A2" s="2" t="s">
        <v>35</v>
      </c>
    </row>
    <row r="5" spans="1:3" ht="18" thickBot="1" x14ac:dyDescent="0.35">
      <c r="A5" s="3" t="s">
        <v>36</v>
      </c>
      <c r="B5" s="3" t="s">
        <v>38</v>
      </c>
      <c r="C5" s="3" t="s">
        <v>37</v>
      </c>
    </row>
    <row r="6" spans="1:3" ht="15.75" thickTop="1" x14ac:dyDescent="0.25">
      <c r="A6">
        <f ca="1">YEAR(TODAY())-19</f>
        <v>1997</v>
      </c>
      <c r="B6" s="15">
        <v>83860.83</v>
      </c>
      <c r="C6" s="15">
        <v>1148506</v>
      </c>
    </row>
    <row r="7" spans="1:3" x14ac:dyDescent="0.25">
      <c r="A7">
        <f ca="1">YEAR(TODAY())-18</f>
        <v>1998</v>
      </c>
      <c r="B7" s="15">
        <v>50778.2</v>
      </c>
      <c r="C7" s="15">
        <v>1216304.25</v>
      </c>
    </row>
    <row r="8" spans="1:3" x14ac:dyDescent="0.25">
      <c r="A8">
        <f ca="1">YEAR(TODAY())-17</f>
        <v>1999</v>
      </c>
      <c r="B8" s="15">
        <v>118074.19</v>
      </c>
      <c r="C8" s="15">
        <v>1008175.75</v>
      </c>
    </row>
    <row r="9" spans="1:3" x14ac:dyDescent="0.25">
      <c r="A9">
        <f ca="1">YEAR(TODAY())-16</f>
        <v>2000</v>
      </c>
      <c r="B9" s="15">
        <v>79165.5</v>
      </c>
      <c r="C9" s="15">
        <v>1373958.34</v>
      </c>
    </row>
    <row r="10" spans="1:3" x14ac:dyDescent="0.25">
      <c r="A10">
        <f ca="1">YEAR(TODAY())-15</f>
        <v>2001</v>
      </c>
      <c r="B10" s="15">
        <v>108954.51</v>
      </c>
      <c r="C10" s="15">
        <v>1378872.65</v>
      </c>
    </row>
    <row r="11" spans="1:3" x14ac:dyDescent="0.25">
      <c r="A11">
        <f ca="1">YEAR(TODAY())-14</f>
        <v>2002</v>
      </c>
      <c r="B11" s="15">
        <v>86576.93</v>
      </c>
      <c r="C11" s="15">
        <v>1208090.75</v>
      </c>
    </row>
    <row r="12" spans="1:3" x14ac:dyDescent="0.25">
      <c r="A12">
        <f ca="1">YEAR(TODAY())-13</f>
        <v>2003</v>
      </c>
      <c r="B12" s="15">
        <v>112869</v>
      </c>
      <c r="C12" s="15">
        <v>1161695.6000000001</v>
      </c>
    </row>
    <row r="13" spans="1:3" x14ac:dyDescent="0.25">
      <c r="A13">
        <f ca="1">YEAR(TODAY())-12</f>
        <v>2004</v>
      </c>
      <c r="B13" s="15">
        <v>70976.740000000005</v>
      </c>
      <c r="C13" s="15">
        <v>837363.63</v>
      </c>
    </row>
    <row r="14" spans="1:3" x14ac:dyDescent="0.25">
      <c r="A14">
        <f ca="1">YEAR(TODAY())-11</f>
        <v>2005</v>
      </c>
      <c r="B14" s="15">
        <v>133104.93</v>
      </c>
      <c r="C14" s="15">
        <v>1038244.44</v>
      </c>
    </row>
    <row r="15" spans="1:3" x14ac:dyDescent="0.25">
      <c r="A15">
        <f ca="1">YEAR(TODAY())-10</f>
        <v>2006</v>
      </c>
      <c r="B15" s="15">
        <v>135591.44</v>
      </c>
      <c r="C15" s="15">
        <v>1367257.85</v>
      </c>
    </row>
    <row r="16" spans="1:3" x14ac:dyDescent="0.25">
      <c r="A16">
        <f ca="1">YEAR(TODAY())-9</f>
        <v>2007</v>
      </c>
      <c r="B16" s="15">
        <v>125775.39</v>
      </c>
      <c r="C16" s="15">
        <v>1197482.68</v>
      </c>
    </row>
    <row r="17" spans="1:3" x14ac:dyDescent="0.25">
      <c r="A17">
        <f ca="1">YEAR(TODAY())-8</f>
        <v>2008</v>
      </c>
      <c r="B17" s="15">
        <v>135523.28</v>
      </c>
      <c r="C17" s="15">
        <v>1031553.74</v>
      </c>
    </row>
    <row r="18" spans="1:3" x14ac:dyDescent="0.25">
      <c r="A18">
        <f ca="1">YEAR(TODAY())-7</f>
        <v>2009</v>
      </c>
      <c r="B18" s="15">
        <v>86424.54</v>
      </c>
      <c r="C18" s="15">
        <v>1045262.61</v>
      </c>
    </row>
    <row r="19" spans="1:3" x14ac:dyDescent="0.25">
      <c r="A19">
        <f ca="1">YEAR(TODAY())-6</f>
        <v>2010</v>
      </c>
      <c r="B19" s="15">
        <v>54149.4</v>
      </c>
      <c r="C19" s="15">
        <v>1209200.3600000001</v>
      </c>
    </row>
    <row r="20" spans="1:3" x14ac:dyDescent="0.25">
      <c r="A20">
        <f ca="1">YEAR(TODAY())-5</f>
        <v>2011</v>
      </c>
      <c r="B20" s="15">
        <v>85058.54</v>
      </c>
      <c r="C20" s="15">
        <v>1420051.47</v>
      </c>
    </row>
    <row r="21" spans="1:3" x14ac:dyDescent="0.25">
      <c r="A21">
        <f ca="1">YEAR(TODAY())-4</f>
        <v>2012</v>
      </c>
      <c r="B21" s="15">
        <v>80891.210000000006</v>
      </c>
      <c r="C21" s="15">
        <v>1143224.51</v>
      </c>
    </row>
    <row r="22" spans="1:3" x14ac:dyDescent="0.25">
      <c r="A22">
        <f ca="1">YEAR(TODAY())-3</f>
        <v>2013</v>
      </c>
      <c r="B22" s="15">
        <v>67624.5</v>
      </c>
      <c r="C22" s="15">
        <v>1370224.84</v>
      </c>
    </row>
    <row r="23" spans="1:3" x14ac:dyDescent="0.25">
      <c r="A23">
        <f ca="1">YEAR(TODAY())-2</f>
        <v>2014</v>
      </c>
      <c r="B23" s="15">
        <v>145719.09</v>
      </c>
      <c r="C23" s="15">
        <v>945755.75</v>
      </c>
    </row>
    <row r="24" spans="1:3" x14ac:dyDescent="0.25">
      <c r="A24">
        <f ca="1">YEAR(TODAY())-1</f>
        <v>2015</v>
      </c>
      <c r="B24" s="15">
        <v>90943.25</v>
      </c>
      <c r="C24" s="15">
        <v>1297195.94</v>
      </c>
    </row>
    <row r="25" spans="1:3" x14ac:dyDescent="0.25">
      <c r="A25">
        <f ca="1">YEAR(TODAY())</f>
        <v>2016</v>
      </c>
      <c r="B25" s="15">
        <v>124545.34</v>
      </c>
      <c r="C25" s="15">
        <v>1413738.46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Herbivore Feed</vt:lpstr>
      <vt:lpstr>Manure Production</vt:lpstr>
      <vt:lpstr>Expenditure Offset</vt:lpstr>
      <vt:lpstr>Feed and Manure Trends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Riotta M.</dc:creator>
  <cp:lastModifiedBy>Scott, Riotta M.</cp:lastModifiedBy>
  <dcterms:created xsi:type="dcterms:W3CDTF">2016-07-13T13:21:42Z</dcterms:created>
  <dcterms:modified xsi:type="dcterms:W3CDTF">2016-08-05T18:39:35Z</dcterms:modified>
</cp:coreProperties>
</file>